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6750"/>
  </bookViews>
  <sheets>
    <sheet name="Отчет 0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C18" i="1"/>
  <c r="C15" i="1"/>
  <c r="C7" i="1"/>
  <c r="D49" i="1" l="1"/>
  <c r="D32" i="1"/>
  <c r="D86" i="1" s="1"/>
  <c r="D90" i="1" s="1"/>
  <c r="C17" i="1"/>
  <c r="D79" i="1"/>
  <c r="D26" i="1"/>
  <c r="D44" i="1"/>
  <c r="D37" i="1"/>
  <c r="C16" i="1"/>
  <c r="D87" i="1" l="1"/>
  <c r="H88" i="1" l="1"/>
  <c r="H92" i="1" s="1"/>
  <c r="D84" i="1"/>
  <c r="E84" i="1" s="1"/>
  <c r="D80" i="1"/>
  <c r="E80" i="1" s="1"/>
  <c r="D78" i="1"/>
  <c r="E78" i="1" s="1"/>
  <c r="D74" i="1"/>
  <c r="E74" i="1" s="1"/>
  <c r="D72" i="1"/>
  <c r="D93" i="1"/>
  <c r="D92" i="1"/>
  <c r="C86" i="1"/>
  <c r="D82" i="1"/>
  <c r="E82" i="1" s="1"/>
  <c r="D76" i="1"/>
  <c r="E76" i="1" s="1"/>
  <c r="D91" i="1" l="1"/>
  <c r="D94" i="1" s="1"/>
  <c r="G88" i="1"/>
  <c r="G92" i="1" s="1"/>
  <c r="D54" i="1"/>
  <c r="E54" i="1" s="1"/>
  <c r="E72" i="1"/>
  <c r="D66" i="1"/>
  <c r="E66" i="1" s="1"/>
  <c r="D56" i="1"/>
  <c r="E56" i="1" s="1"/>
  <c r="D51" i="1"/>
  <c r="E51" i="1" l="1"/>
  <c r="D64" i="1"/>
  <c r="E64" i="1" s="1"/>
  <c r="D62" i="1"/>
  <c r="E62" i="1" s="1"/>
  <c r="D70" i="1"/>
  <c r="E70" i="1" s="1"/>
  <c r="D58" i="1"/>
  <c r="E58" i="1" s="1"/>
  <c r="D60" i="1"/>
  <c r="E60" i="1" s="1"/>
  <c r="D68" i="1"/>
  <c r="E68" i="1" s="1"/>
  <c r="E32" i="1"/>
  <c r="E86" i="1" l="1"/>
</calcChain>
</file>

<file path=xl/sharedStrings.xml><?xml version="1.0" encoding="utf-8"?>
<sst xmlns="http://schemas.openxmlformats.org/spreadsheetml/2006/main" count="161" uniqueCount="102">
  <si>
    <t>руб.</t>
  </si>
  <si>
    <t>в том числе просроченная:</t>
  </si>
  <si>
    <t>Статья затрат</t>
  </si>
  <si>
    <t>Вид товара/услуги</t>
  </si>
  <si>
    <t>По смете (руб)</t>
  </si>
  <si>
    <t>Расход факт (руб)</t>
  </si>
  <si>
    <t>РСО</t>
  </si>
  <si>
    <t>Отопление</t>
  </si>
  <si>
    <t>-</t>
  </si>
  <si>
    <t>Электроэнергия</t>
  </si>
  <si>
    <t>ГУП "Водоканал"</t>
  </si>
  <si>
    <t>Водоснабжение, водоотведение</t>
  </si>
  <si>
    <t>Вывоз мусора</t>
  </si>
  <si>
    <t>РАСХОДЫ ПО СМЕТЕ</t>
  </si>
  <si>
    <t>Содержание общего имущества</t>
  </si>
  <si>
    <t>услуги охраны</t>
  </si>
  <si>
    <t>Уборка мест общего пользования</t>
  </si>
  <si>
    <t>Прочие расходы</t>
  </si>
  <si>
    <t>Итого расходы по смете</t>
  </si>
  <si>
    <t>Расходы всего</t>
  </si>
  <si>
    <t>Объем поступлений от аренды МОП:</t>
  </si>
  <si>
    <t>ОП "Стафф-Альянс"</t>
  </si>
  <si>
    <t>Отчет о расходовании денежных средств ТСН "Роял Парк"</t>
  </si>
  <si>
    <t>Управление комплексом</t>
  </si>
  <si>
    <t>Текущий ремонт общего имущества</t>
  </si>
  <si>
    <t>Содержание элементов благоустройства на прилегающей территории</t>
  </si>
  <si>
    <t>Обслуживание лифтов</t>
  </si>
  <si>
    <t>Обслуживание и ремонт СКУД</t>
  </si>
  <si>
    <t>Обслуживание и ремонт АППЗ</t>
  </si>
  <si>
    <t>Обслуживание и ремонт системы видеонаблюдения</t>
  </si>
  <si>
    <t>Обслуживание и ремонт системы вентиляции и кондиционирования</t>
  </si>
  <si>
    <t>ООО "УК "Сервис Экспресс"</t>
  </si>
  <si>
    <t>Обслуживание системы оповещения ГО и ЧС</t>
  </si>
  <si>
    <t>Круглосуточная аварийно-диспетчерская служба</t>
  </si>
  <si>
    <t>Эксплуатация коллективных ПУ коммунальных ресурсов</t>
  </si>
  <si>
    <t>Служба охраны</t>
  </si>
  <si>
    <t>Клининг элементов фасада и остекления</t>
  </si>
  <si>
    <t>Служба консьерж-сервис</t>
  </si>
  <si>
    <t>Аренда телекоммуникационных сетей</t>
  </si>
  <si>
    <t>Обслуживание подъемных ворот</t>
  </si>
  <si>
    <t>ООО "Теплоэнерго"</t>
  </si>
  <si>
    <t>ООО "Славянская сбытовая компания"</t>
  </si>
  <si>
    <t>АО "НЭО"</t>
  </si>
  <si>
    <t>ООО " Гринсервис"</t>
  </si>
  <si>
    <t>аренда офиса</t>
  </si>
  <si>
    <t>В том числе ООО "УК "Сервис Экспресс"</t>
  </si>
  <si>
    <t>перевод в резервный фонд</t>
  </si>
  <si>
    <t>Отклонение</t>
  </si>
  <si>
    <t>ВЭЛСОФТ ООО</t>
  </si>
  <si>
    <t>Комплекс</t>
  </si>
  <si>
    <t>Паркинг</t>
  </si>
  <si>
    <t>ИП Соболев П.В.</t>
  </si>
  <si>
    <t>Щупаков Б.В.</t>
  </si>
  <si>
    <t>юр услуги</t>
  </si>
  <si>
    <t>Управление зданием</t>
  </si>
  <si>
    <t>Акимов Михаил Валерьевич</t>
  </si>
  <si>
    <t>Услуги управления</t>
  </si>
  <si>
    <t>Урмет Интерком</t>
  </si>
  <si>
    <t>за радиобрелки</t>
  </si>
  <si>
    <t>Расходы за счет резервного фонда</t>
  </si>
  <si>
    <t xml:space="preserve">за техническую поддержку программного обесп. для АДС </t>
  </si>
  <si>
    <t>услуги связи</t>
  </si>
  <si>
    <t>Абрамов Тимур Андреевич</t>
  </si>
  <si>
    <t>Уборка территории ЖК</t>
  </si>
  <si>
    <t>УВО ВНГ РОССИИ ПО Г. СПБ И ЛО ФГКУ</t>
  </si>
  <si>
    <t>ОХРАНА</t>
  </si>
  <si>
    <t>Компания Тензор</t>
  </si>
  <si>
    <t xml:space="preserve">Права использования "Web-система СБИС" модуль ЭДО </t>
  </si>
  <si>
    <t>КОМУС</t>
  </si>
  <si>
    <t>канц товары</t>
  </si>
  <si>
    <t>ЛИК ООО</t>
  </si>
  <si>
    <t>выдача 4 х комплектов хим. подготовленной посуды</t>
  </si>
  <si>
    <t>Информ-связь, МТС</t>
  </si>
  <si>
    <t>МИ ФНС России</t>
  </si>
  <si>
    <t>Налоги</t>
  </si>
  <si>
    <t>Задолженность собственников за ЖКУ на 01.06.2024:</t>
  </si>
  <si>
    <t>Задолженность собственников по взносам на РФ на 01.06.2024:</t>
  </si>
  <si>
    <t>Остаток ДС на 08.07.2024 (Райффайзенбанк)</t>
  </si>
  <si>
    <t>Остаток ДС на счете резервного фонда по состоянию на 08.07.2024 (Райффайзенбанк)</t>
  </si>
  <si>
    <t>Остаток ДС на 08.07.2024 (Альфа-Банк)</t>
  </si>
  <si>
    <t>Остаток ДС на р/сч по состоянию на 04.05.2024 (Райффайзенбанк)</t>
  </si>
  <si>
    <t>Остаток ДС на р/сч по состоянию на 04.05.2024 (Альфа-Банк)</t>
  </si>
  <si>
    <t>Остаток ДС на счете резервного фонда по состоянию на 04.05.2024 (Райффайзенбанк)</t>
  </si>
  <si>
    <t>Объем поступлений за ЖКУ :</t>
  </si>
  <si>
    <t>Орлик Г.Г.</t>
  </si>
  <si>
    <t>Зарплата за май 2024</t>
  </si>
  <si>
    <t>Зарплата за апрель 2024 ( с райффайзенбанк)</t>
  </si>
  <si>
    <t xml:space="preserve"> Орлик Г.Г.</t>
  </si>
  <si>
    <t>бух обслуживание , компенсация ЭДО</t>
  </si>
  <si>
    <t>расчетно-кассовое обслуживание</t>
  </si>
  <si>
    <t>Альфа-Банк</t>
  </si>
  <si>
    <t>Контур СКБ</t>
  </si>
  <si>
    <t>ЭДО</t>
  </si>
  <si>
    <t>СПБ ЗИП</t>
  </si>
  <si>
    <t>поверка счетчиков</t>
  </si>
  <si>
    <t>Альфа банк</t>
  </si>
  <si>
    <t>Объем поступлений за ЖКУ</t>
  </si>
  <si>
    <t>Райффайзенбанк</t>
  </si>
  <si>
    <t>Остаток ДС на 08.07.2024 (Сбербанк)</t>
  </si>
  <si>
    <t>За июнь 2024 ( на 08.07.2024)</t>
  </si>
  <si>
    <t>Остаток ДС на р/сч по состоянию на 04.05.2024 (Сбербанк)</t>
  </si>
  <si>
    <t>Сбербанк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</si>
</sst>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right"/>
    </xf>
    <xf numFmtId="0" fontId="2" fillId="2" borderId="1" xfId="1" applyFont="1" applyFill="1" applyBorder="1" applyAlignment="1">
      <alignment horizontal="center" vertical="top" wrapText="1"/>
    </xf>
    <xf numFmtId="0" fontId="1" fillId="3" borderId="2" xfId="1" applyFill="1" applyBorder="1"/>
    <xf numFmtId="0" fontId="1" fillId="3" borderId="3" xfId="1" applyFill="1" applyBorder="1"/>
    <xf numFmtId="4" fontId="1" fillId="3" borderId="1" xfId="1" applyNumberFormat="1" applyFill="1" applyBorder="1"/>
    <xf numFmtId="0" fontId="1" fillId="0" borderId="1" xfId="1" applyBorder="1" applyAlignment="1">
      <alignment horizontal="right"/>
    </xf>
    <xf numFmtId="0" fontId="1" fillId="0" borderId="1" xfId="1" applyBorder="1"/>
    <xf numFmtId="4" fontId="1" fillId="0" borderId="1" xfId="1" applyNumberFormat="1" applyBorder="1" applyAlignment="1">
      <alignment vertical="top"/>
    </xf>
    <xf numFmtId="0" fontId="1" fillId="4" borderId="2" xfId="1" applyFill="1" applyBorder="1"/>
    <xf numFmtId="0" fontId="1" fillId="4" borderId="3" xfId="1" applyFill="1" applyBorder="1"/>
    <xf numFmtId="4" fontId="1" fillId="4" borderId="1" xfId="1" applyNumberFormat="1" applyFill="1" applyBorder="1"/>
    <xf numFmtId="0" fontId="1" fillId="0" borderId="1" xfId="1" applyBorder="1" applyAlignment="1">
      <alignment horizontal="right" vertical="top" wrapText="1"/>
    </xf>
    <xf numFmtId="0" fontId="1" fillId="0" borderId="1" xfId="1" applyBorder="1" applyAlignment="1">
      <alignment vertical="top" wrapText="1"/>
    </xf>
    <xf numFmtId="0" fontId="2" fillId="4" borderId="2" xfId="1" applyFont="1" applyFill="1" applyBorder="1"/>
    <xf numFmtId="0" fontId="2" fillId="4" borderId="3" xfId="1" applyFont="1" applyFill="1" applyBorder="1"/>
    <xf numFmtId="4" fontId="2" fillId="4" borderId="1" xfId="1" applyNumberFormat="1" applyFont="1" applyFill="1" applyBorder="1"/>
    <xf numFmtId="0" fontId="2" fillId="3" borderId="2" xfId="1" applyFont="1" applyFill="1" applyBorder="1"/>
    <xf numFmtId="0" fontId="2" fillId="3" borderId="3" xfId="1" applyFont="1" applyFill="1" applyBorder="1"/>
    <xf numFmtId="4" fontId="2" fillId="3" borderId="1" xfId="1" applyNumberFormat="1" applyFont="1" applyFill="1" applyBorder="1"/>
    <xf numFmtId="3" fontId="1" fillId="0" borderId="0" xfId="1" applyNumberFormat="1"/>
    <xf numFmtId="4" fontId="1" fillId="0" borderId="0" xfId="1" applyNumberFormat="1"/>
    <xf numFmtId="4" fontId="4" fillId="0" borderId="1" xfId="1" applyNumberFormat="1" applyFont="1" applyBorder="1" applyAlignment="1">
      <alignment vertical="top"/>
    </xf>
    <xf numFmtId="2" fontId="1" fillId="0" borderId="1" xfId="1" applyNumberFormat="1" applyBorder="1" applyAlignment="1">
      <alignment vertical="top"/>
    </xf>
    <xf numFmtId="2" fontId="1" fillId="0" borderId="0" xfId="1" applyNumberFormat="1"/>
    <xf numFmtId="2" fontId="1" fillId="4" borderId="1" xfId="1" applyNumberFormat="1" applyFill="1" applyBorder="1"/>
    <xf numFmtId="2" fontId="1" fillId="5" borderId="1" xfId="1" applyNumberFormat="1" applyFill="1" applyBorder="1" applyAlignment="1">
      <alignment vertical="top"/>
    </xf>
    <xf numFmtId="4" fontId="1" fillId="0" borderId="1" xfId="1" applyNumberFormat="1" applyBorder="1"/>
    <xf numFmtId="4" fontId="1" fillId="5" borderId="1" xfId="1" applyNumberFormat="1" applyFill="1" applyBorder="1" applyAlignment="1">
      <alignment vertical="top"/>
    </xf>
    <xf numFmtId="4" fontId="3" fillId="5" borderId="1" xfId="1" applyNumberFormat="1" applyFont="1" applyFill="1" applyBorder="1" applyAlignment="1">
      <alignment vertical="top"/>
    </xf>
    <xf numFmtId="4" fontId="5" fillId="5" borderId="0" xfId="1" applyNumberFormat="1" applyFont="1" applyFill="1"/>
    <xf numFmtId="4" fontId="1" fillId="0" borderId="0" xfId="1" applyNumberFormat="1" applyAlignment="1">
      <alignment vertical="top"/>
    </xf>
    <xf numFmtId="4" fontId="2" fillId="0" borderId="0" xfId="1" applyNumberFormat="1" applyFont="1"/>
    <xf numFmtId="0" fontId="0" fillId="0" borderId="0" xfId="1" applyFont="1"/>
    <xf numFmtId="0" fontId="0" fillId="0" borderId="1" xfId="1" applyFont="1" applyBorder="1" applyAlignment="1">
      <alignment horizontal="right" vertical="top" wrapText="1"/>
    </xf>
    <xf numFmtId="0" fontId="0" fillId="0" borderId="1" xfId="1" applyFont="1" applyBorder="1" applyAlignment="1">
      <alignment vertical="top"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 applyAlignment="1">
      <alignment wrapText="1"/>
    </xf>
    <xf numFmtId="0" fontId="1" fillId="0" borderId="1" xfId="1" applyBorder="1" applyAlignment="1">
      <alignment wrapText="1"/>
    </xf>
    <xf numFmtId="0" fontId="1" fillId="6" borderId="0" xfId="1" applyFill="1"/>
    <xf numFmtId="0" fontId="2" fillId="6" borderId="1" xfId="1" applyFont="1" applyFill="1" applyBorder="1" applyAlignment="1">
      <alignment horizontal="center" vertical="top" wrapText="1"/>
    </xf>
    <xf numFmtId="0" fontId="0" fillId="5" borderId="0" xfId="1" applyFont="1" applyFill="1"/>
    <xf numFmtId="0" fontId="1" fillId="5" borderId="0" xfId="1" applyFill="1"/>
    <xf numFmtId="0" fontId="1" fillId="5" borderId="0" xfId="1" applyFill="1" applyAlignment="1">
      <alignment horizontal="right"/>
    </xf>
    <xf numFmtId="4" fontId="5" fillId="2" borderId="0" xfId="1" applyNumberFormat="1" applyFont="1" applyFill="1"/>
    <xf numFmtId="0" fontId="1" fillId="4" borderId="2" xfId="1" applyFill="1" applyBorder="1" applyAlignment="1">
      <alignment horizontal="left" vertical="top" wrapText="1"/>
    </xf>
    <xf numFmtId="0" fontId="1" fillId="4" borderId="4" xfId="1" applyFill="1" applyBorder="1" applyAlignment="1">
      <alignment horizontal="left" vertical="top" wrapText="1"/>
    </xf>
    <xf numFmtId="0" fontId="2" fillId="0" borderId="0" xfId="1" applyFont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1" fillId="4" borderId="2" xfId="1" applyFill="1" applyBorder="1" applyAlignment="1">
      <alignment horizontal="left" wrapText="1"/>
    </xf>
    <xf numFmtId="0" fontId="1" fillId="4" borderId="4" xfId="1" applyFill="1" applyBorder="1" applyAlignment="1">
      <alignment horizontal="left" wrapText="1"/>
    </xf>
    <xf numFmtId="0" fontId="2" fillId="6" borderId="2" xfId="1" applyFont="1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L96"/>
  <sheetViews>
    <sheetView tabSelected="1" zoomScale="70" zoomScaleNormal="70" workbookViewId="0">
      <pane xSplit="4" ySplit="25" topLeftCell="E89" activePane="bottomRight" state="frozen"/>
      <selection pane="topRight" activeCell="E1" sqref="E1"/>
      <selection pane="bottomLeft" activeCell="A13" sqref="A13"/>
      <selection pane="bottomRight" activeCell="J13" sqref="J13"/>
    </sheetView>
  </sheetViews>
  <sheetFormatPr defaultColWidth="10.875" defaultRowHeight="15.75" outlineLevelRow="1" x14ac:dyDescent="0.25"/>
  <cols>
    <col min="1" max="1" width="31.625" style="1" customWidth="1"/>
    <col min="2" max="2" width="33.375" style="1" customWidth="1"/>
    <col min="3" max="3" width="13.5" style="1" customWidth="1"/>
    <col min="4" max="5" width="13.375" style="1" customWidth="1"/>
    <col min="6" max="6" width="12.125" style="1" bestFit="1" customWidth="1"/>
    <col min="7" max="7" width="13.5" style="1" customWidth="1"/>
    <col min="8" max="8" width="10.875" style="1"/>
    <col min="9" max="9" width="12.625" style="1" bestFit="1" customWidth="1"/>
    <col min="10" max="10" width="12.125" style="1" bestFit="1" customWidth="1"/>
    <col min="11" max="11" width="10.875" style="1"/>
    <col min="12" max="12" width="12.125" style="1" bestFit="1" customWidth="1"/>
    <col min="13" max="16384" width="10.875" style="1"/>
  </cols>
  <sheetData>
    <row r="1" spans="1:10" x14ac:dyDescent="0.25">
      <c r="A1" s="49" t="s">
        <v>22</v>
      </c>
      <c r="B1" s="49"/>
      <c r="C1" s="49"/>
      <c r="D1" s="49"/>
    </row>
    <row r="2" spans="1:10" x14ac:dyDescent="0.25">
      <c r="A2" s="49" t="s">
        <v>99</v>
      </c>
      <c r="B2" s="49"/>
      <c r="C2" s="49"/>
      <c r="D2" s="49"/>
    </row>
    <row r="3" spans="1:10" x14ac:dyDescent="0.25">
      <c r="A3" s="35" t="s">
        <v>80</v>
      </c>
      <c r="C3" s="46">
        <v>3305230.89</v>
      </c>
      <c r="D3" s="2" t="s">
        <v>0</v>
      </c>
      <c r="E3" s="2"/>
    </row>
    <row r="4" spans="1:10" x14ac:dyDescent="0.25">
      <c r="A4" s="35" t="s">
        <v>81</v>
      </c>
      <c r="C4" s="46">
        <v>0</v>
      </c>
      <c r="D4" s="2" t="s">
        <v>0</v>
      </c>
      <c r="E4" s="2"/>
    </row>
    <row r="5" spans="1:10" x14ac:dyDescent="0.25">
      <c r="A5" s="35" t="s">
        <v>82</v>
      </c>
      <c r="C5" s="46">
        <v>3975251.6100000003</v>
      </c>
      <c r="D5" s="2" t="s">
        <v>0</v>
      </c>
      <c r="E5" s="2"/>
    </row>
    <row r="6" spans="1:10" x14ac:dyDescent="0.25">
      <c r="A6" s="35" t="s">
        <v>100</v>
      </c>
      <c r="C6" s="46">
        <v>0</v>
      </c>
      <c r="D6" s="2" t="s">
        <v>0</v>
      </c>
      <c r="E6" s="2"/>
    </row>
    <row r="7" spans="1:10" x14ac:dyDescent="0.25">
      <c r="A7" s="1" t="s">
        <v>83</v>
      </c>
      <c r="B7" s="35" t="s">
        <v>95</v>
      </c>
      <c r="C7" s="46">
        <f>7827561.05</f>
        <v>7827561.0499999998</v>
      </c>
      <c r="D7" s="2" t="s">
        <v>0</v>
      </c>
      <c r="E7" s="2"/>
    </row>
    <row r="8" spans="1:10" ht="17.25" customHeight="1" x14ac:dyDescent="0.25">
      <c r="A8" s="35" t="s">
        <v>96</v>
      </c>
      <c r="B8" s="35" t="s">
        <v>97</v>
      </c>
      <c r="C8" s="46">
        <v>2242107.4</v>
      </c>
      <c r="D8" s="2" t="s">
        <v>0</v>
      </c>
      <c r="E8" s="2"/>
    </row>
    <row r="9" spans="1:10" ht="17.25" customHeight="1" x14ac:dyDescent="0.25">
      <c r="A9" s="35" t="s">
        <v>83</v>
      </c>
      <c r="B9" s="35" t="s">
        <v>101</v>
      </c>
      <c r="C9" s="46">
        <v>136338.99</v>
      </c>
      <c r="D9" s="2" t="s">
        <v>0</v>
      </c>
      <c r="E9" s="2"/>
    </row>
    <row r="10" spans="1:10" x14ac:dyDescent="0.25">
      <c r="A10" s="1" t="s">
        <v>20</v>
      </c>
      <c r="C10" s="46">
        <v>0</v>
      </c>
      <c r="D10" s="2" t="s">
        <v>0</v>
      </c>
      <c r="E10" s="2"/>
    </row>
    <row r="11" spans="1:10" x14ac:dyDescent="0.25">
      <c r="A11" s="43" t="s">
        <v>75</v>
      </c>
      <c r="B11" s="44"/>
      <c r="C11" s="46">
        <v>19055647.120000001</v>
      </c>
      <c r="D11" s="2" t="s">
        <v>0</v>
      </c>
      <c r="E11" s="2"/>
      <c r="G11" s="1">
        <v>10184459.48</v>
      </c>
    </row>
    <row r="12" spans="1:10" x14ac:dyDescent="0.25">
      <c r="A12" s="45"/>
      <c r="B12" s="45" t="s">
        <v>1</v>
      </c>
      <c r="C12" s="46">
        <v>12615359.039999999</v>
      </c>
      <c r="D12" s="2" t="s">
        <v>0</v>
      </c>
      <c r="E12" s="2"/>
      <c r="F12" s="23"/>
      <c r="I12" s="23"/>
    </row>
    <row r="13" spans="1:10" x14ac:dyDescent="0.25">
      <c r="A13" s="43" t="s">
        <v>76</v>
      </c>
      <c r="B13" s="44"/>
      <c r="C13" s="46">
        <v>955610.99</v>
      </c>
      <c r="D13" s="2" t="s">
        <v>0</v>
      </c>
      <c r="E13" s="2"/>
      <c r="H13" s="23"/>
      <c r="I13" s="23"/>
    </row>
    <row r="14" spans="1:10" x14ac:dyDescent="0.25">
      <c r="A14" s="44"/>
      <c r="B14" s="45" t="s">
        <v>1</v>
      </c>
      <c r="C14" s="46">
        <v>624591.42000000004</v>
      </c>
      <c r="D14" s="2" t="s">
        <v>0</v>
      </c>
      <c r="E14" s="2"/>
      <c r="G14" s="23">
        <f>G11-C15-C16-C17-C18</f>
        <v>2.3283064365386963E-10</v>
      </c>
      <c r="I14" s="23"/>
    </row>
    <row r="15" spans="1:10" x14ac:dyDescent="0.25">
      <c r="A15" s="35" t="s">
        <v>77</v>
      </c>
      <c r="C15" s="46">
        <f>C3-D38+C8</f>
        <v>5377499.29</v>
      </c>
      <c r="D15" s="2" t="s">
        <v>0</v>
      </c>
      <c r="E15" s="34"/>
      <c r="F15" s="23"/>
      <c r="J15" s="23"/>
    </row>
    <row r="16" spans="1:10" x14ac:dyDescent="0.25">
      <c r="A16" s="35" t="s">
        <v>78</v>
      </c>
      <c r="C16" s="46">
        <f>C5</f>
        <v>3975251.6100000003</v>
      </c>
      <c r="D16" s="2" t="s">
        <v>0</v>
      </c>
      <c r="F16" s="23"/>
    </row>
    <row r="17" spans="1:10" x14ac:dyDescent="0.25">
      <c r="A17" s="35" t="s">
        <v>79</v>
      </c>
      <c r="C17" s="46">
        <f>C4+C7-D26-D32+D38-D51-D56-D58-D60-D62-D64-D66-D68-D72-D74-D76-D78-D80-D87</f>
        <v>696659.58999999985</v>
      </c>
      <c r="D17" s="2" t="s">
        <v>0</v>
      </c>
      <c r="E17" s="34"/>
      <c r="F17" s="23"/>
      <c r="J17" s="23"/>
    </row>
    <row r="18" spans="1:10" x14ac:dyDescent="0.25">
      <c r="A18" s="35" t="s">
        <v>98</v>
      </c>
      <c r="C18" s="46">
        <f>C9-1290</f>
        <v>135048.99</v>
      </c>
      <c r="D18" s="2" t="s">
        <v>0</v>
      </c>
      <c r="E18" s="34"/>
      <c r="F18" s="23"/>
      <c r="J18" s="23"/>
    </row>
    <row r="19" spans="1:10" x14ac:dyDescent="0.25">
      <c r="A19" s="35"/>
      <c r="C19" s="32"/>
      <c r="D19" s="2"/>
    </row>
    <row r="20" spans="1:10" ht="23.25" customHeight="1" x14ac:dyDescent="0.25">
      <c r="A20" s="55" t="s">
        <v>59</v>
      </c>
      <c r="B20" s="56"/>
      <c r="C20" s="56"/>
      <c r="D20" s="56"/>
      <c r="E20" s="57"/>
      <c r="F20" s="41"/>
      <c r="G20" s="42"/>
      <c r="H20" s="42"/>
    </row>
    <row r="21" spans="1:10" x14ac:dyDescent="0.25">
      <c r="A21" s="5"/>
      <c r="B21" s="6"/>
      <c r="C21" s="7"/>
      <c r="D21" s="7"/>
      <c r="E21" s="7"/>
      <c r="G21" s="7"/>
      <c r="H21" s="7"/>
    </row>
    <row r="22" spans="1:10" ht="59.25" hidden="1" customHeight="1" outlineLevel="1" x14ac:dyDescent="0.25">
      <c r="A22" s="38"/>
      <c r="B22" s="39"/>
      <c r="C22" s="10"/>
      <c r="D22" s="10"/>
      <c r="E22" s="10"/>
      <c r="G22" s="10"/>
      <c r="H22" s="10"/>
    </row>
    <row r="23" spans="1:10" ht="0.75" customHeight="1" outlineLevel="1" x14ac:dyDescent="0.25">
      <c r="A23" s="38"/>
      <c r="B23" s="39"/>
      <c r="C23" s="10" t="s">
        <v>8</v>
      </c>
      <c r="D23" s="31"/>
      <c r="E23" s="10"/>
      <c r="G23" s="10"/>
      <c r="H23" s="10"/>
    </row>
    <row r="24" spans="1:10" ht="24" hidden="1" customHeight="1" outlineLevel="1" x14ac:dyDescent="0.25">
      <c r="A24" s="8"/>
      <c r="B24" s="40"/>
      <c r="C24" s="10" t="s">
        <v>8</v>
      </c>
      <c r="D24" s="31"/>
      <c r="E24" s="10"/>
      <c r="G24" s="10"/>
      <c r="H24" s="10"/>
    </row>
    <row r="25" spans="1:10" ht="31.5" collapsed="1" x14ac:dyDescent="0.25">
      <c r="A25" s="4" t="s">
        <v>2</v>
      </c>
      <c r="B25" s="4" t="s">
        <v>3</v>
      </c>
      <c r="C25" s="4" t="s">
        <v>4</v>
      </c>
      <c r="D25" s="4" t="s">
        <v>5</v>
      </c>
      <c r="E25" s="4" t="s">
        <v>47</v>
      </c>
      <c r="G25" s="4" t="s">
        <v>49</v>
      </c>
      <c r="H25" s="4" t="s">
        <v>50</v>
      </c>
    </row>
    <row r="26" spans="1:10" x14ac:dyDescent="0.25">
      <c r="A26" s="5" t="s">
        <v>6</v>
      </c>
      <c r="B26" s="6"/>
      <c r="C26" s="7"/>
      <c r="D26" s="7">
        <f>SUM(D27:D30)</f>
        <v>3965210.35</v>
      </c>
      <c r="E26" s="7"/>
      <c r="G26" s="7"/>
      <c r="H26" s="7"/>
    </row>
    <row r="27" spans="1:10" outlineLevel="1" x14ac:dyDescent="0.25">
      <c r="A27" s="8" t="s">
        <v>40</v>
      </c>
      <c r="B27" s="9" t="s">
        <v>7</v>
      </c>
      <c r="C27" s="10" t="s">
        <v>8</v>
      </c>
      <c r="D27" s="10">
        <v>1227537.99</v>
      </c>
      <c r="E27" s="10"/>
      <c r="G27" s="10"/>
      <c r="H27" s="10"/>
    </row>
    <row r="28" spans="1:10" outlineLevel="1" x14ac:dyDescent="0.25">
      <c r="A28" s="8" t="s">
        <v>41</v>
      </c>
      <c r="B28" s="9" t="s">
        <v>9</v>
      </c>
      <c r="C28" s="10" t="s">
        <v>8</v>
      </c>
      <c r="D28" s="31">
        <v>1924108.29</v>
      </c>
      <c r="E28" s="10"/>
      <c r="G28" s="10"/>
      <c r="H28" s="10"/>
    </row>
    <row r="29" spans="1:10" outlineLevel="1" x14ac:dyDescent="0.25">
      <c r="A29" s="8" t="s">
        <v>10</v>
      </c>
      <c r="B29" s="9" t="s">
        <v>11</v>
      </c>
      <c r="C29" s="10" t="s">
        <v>8</v>
      </c>
      <c r="D29" s="31">
        <v>702791.06</v>
      </c>
      <c r="E29" s="10"/>
      <c r="G29" s="10"/>
      <c r="H29" s="10"/>
    </row>
    <row r="30" spans="1:10" outlineLevel="1" x14ac:dyDescent="0.25">
      <c r="A30" s="8" t="s">
        <v>42</v>
      </c>
      <c r="B30" s="9" t="s">
        <v>12</v>
      </c>
      <c r="C30" s="10" t="s">
        <v>8</v>
      </c>
      <c r="D30" s="31">
        <v>110773.01</v>
      </c>
      <c r="E30" s="10"/>
      <c r="G30" s="10"/>
      <c r="H30" s="10"/>
    </row>
    <row r="31" spans="1:10" x14ac:dyDescent="0.25">
      <c r="A31" s="50" t="s">
        <v>13</v>
      </c>
      <c r="B31" s="51"/>
      <c r="C31" s="51"/>
      <c r="D31" s="51"/>
      <c r="E31" s="52"/>
    </row>
    <row r="32" spans="1:10" x14ac:dyDescent="0.25">
      <c r="A32" s="11" t="s">
        <v>23</v>
      </c>
      <c r="B32" s="12"/>
      <c r="C32" s="13">
        <v>770540.98300000012</v>
      </c>
      <c r="D32" s="13">
        <f>D33+D34+D35+D36+D37+D38+D39+D40+D41+D42+D43+D44+D46+D47+D49+D50</f>
        <v>748012.11</v>
      </c>
      <c r="E32" s="13">
        <f>C32-D32</f>
        <v>22528.873000000138</v>
      </c>
      <c r="G32" s="13"/>
      <c r="H32" s="13"/>
    </row>
    <row r="33" spans="1:10" outlineLevel="1" x14ac:dyDescent="0.25">
      <c r="A33" s="14" t="s">
        <v>31</v>
      </c>
      <c r="B33" s="15" t="s">
        <v>54</v>
      </c>
      <c r="C33" s="10" t="s">
        <v>8</v>
      </c>
      <c r="D33" s="30">
        <v>140212</v>
      </c>
      <c r="E33" s="10"/>
      <c r="G33" s="10">
        <v>140212</v>
      </c>
      <c r="H33" s="10">
        <v>59679</v>
      </c>
    </row>
    <row r="34" spans="1:10" outlineLevel="1" x14ac:dyDescent="0.25">
      <c r="A34" s="14" t="s">
        <v>55</v>
      </c>
      <c r="B34" s="15" t="s">
        <v>56</v>
      </c>
      <c r="C34" s="10"/>
      <c r="D34" s="30">
        <v>0</v>
      </c>
      <c r="E34" s="10"/>
      <c r="G34" s="33"/>
      <c r="H34" s="33"/>
    </row>
    <row r="35" spans="1:10" ht="23.25" customHeight="1" outlineLevel="1" x14ac:dyDescent="0.25">
      <c r="A35" s="14" t="s">
        <v>51</v>
      </c>
      <c r="B35" s="15" t="s">
        <v>88</v>
      </c>
      <c r="C35" s="10" t="s">
        <v>8</v>
      </c>
      <c r="D35" s="30">
        <v>41900</v>
      </c>
      <c r="E35" s="10"/>
      <c r="H35" s="26"/>
    </row>
    <row r="36" spans="1:10" outlineLevel="1" x14ac:dyDescent="0.25">
      <c r="A36" s="14" t="s">
        <v>52</v>
      </c>
      <c r="B36" s="15" t="s">
        <v>53</v>
      </c>
      <c r="C36" s="10" t="s">
        <v>8</v>
      </c>
      <c r="D36" s="30">
        <v>0</v>
      </c>
      <c r="E36" s="10"/>
      <c r="G36" s="10"/>
      <c r="H36" s="25"/>
    </row>
    <row r="37" spans="1:10" outlineLevel="1" x14ac:dyDescent="0.25">
      <c r="A37" s="14" t="s">
        <v>87</v>
      </c>
      <c r="B37" s="15" t="s">
        <v>85</v>
      </c>
      <c r="C37" s="10" t="s">
        <v>8</v>
      </c>
      <c r="D37" s="30">
        <f>147465</f>
        <v>147465</v>
      </c>
      <c r="E37" s="10"/>
      <c r="G37" s="10"/>
      <c r="H37" s="25"/>
      <c r="J37" s="23"/>
    </row>
    <row r="38" spans="1:10" ht="31.5" outlineLevel="1" x14ac:dyDescent="0.25">
      <c r="A38" s="14" t="s">
        <v>84</v>
      </c>
      <c r="B38" s="15" t="s">
        <v>86</v>
      </c>
      <c r="C38" s="10"/>
      <c r="D38" s="30">
        <v>169839</v>
      </c>
      <c r="E38" s="10"/>
      <c r="G38" s="10"/>
      <c r="H38" s="25"/>
    </row>
    <row r="39" spans="1:10" ht="24" customHeight="1" outlineLevel="1" x14ac:dyDescent="0.25">
      <c r="A39" s="14" t="s">
        <v>43</v>
      </c>
      <c r="B39" s="15" t="s">
        <v>44</v>
      </c>
      <c r="C39" s="10"/>
      <c r="D39" s="31">
        <v>0</v>
      </c>
      <c r="E39" s="10"/>
      <c r="G39" s="10"/>
      <c r="H39" s="25"/>
    </row>
    <row r="40" spans="1:10" ht="33.75" customHeight="1" outlineLevel="1" x14ac:dyDescent="0.25">
      <c r="A40" s="14" t="s">
        <v>91</v>
      </c>
      <c r="B40" s="15" t="s">
        <v>92</v>
      </c>
      <c r="C40" s="10"/>
      <c r="D40" s="31">
        <v>2290</v>
      </c>
      <c r="E40" s="10"/>
      <c r="G40" s="10"/>
      <c r="H40" s="25"/>
    </row>
    <row r="41" spans="1:10" ht="31.5" outlineLevel="1" x14ac:dyDescent="0.25">
      <c r="A41" s="14" t="s">
        <v>48</v>
      </c>
      <c r="B41" s="37" t="s">
        <v>60</v>
      </c>
      <c r="C41" s="10"/>
      <c r="D41" s="31">
        <v>72753.08</v>
      </c>
      <c r="E41" s="10"/>
      <c r="G41" s="10"/>
      <c r="H41" s="25"/>
    </row>
    <row r="42" spans="1:10" ht="34.5" customHeight="1" outlineLevel="1" x14ac:dyDescent="0.25">
      <c r="A42" s="36" t="s">
        <v>62</v>
      </c>
      <c r="B42" s="37" t="s">
        <v>63</v>
      </c>
      <c r="C42" s="10"/>
      <c r="D42" s="31">
        <v>15000</v>
      </c>
      <c r="E42" s="10"/>
      <c r="G42" s="10"/>
      <c r="H42" s="25"/>
    </row>
    <row r="43" spans="1:10" ht="45" customHeight="1" outlineLevel="1" x14ac:dyDescent="0.25">
      <c r="A43" s="36" t="s">
        <v>72</v>
      </c>
      <c r="B43" s="37" t="s">
        <v>61</v>
      </c>
      <c r="C43" s="10"/>
      <c r="D43" s="31">
        <v>480</v>
      </c>
      <c r="E43" s="10"/>
      <c r="G43" s="10"/>
      <c r="H43" s="25"/>
    </row>
    <row r="44" spans="1:10" ht="36.75" customHeight="1" outlineLevel="1" x14ac:dyDescent="0.25">
      <c r="A44" s="36" t="s">
        <v>64</v>
      </c>
      <c r="B44" s="37" t="s">
        <v>65</v>
      </c>
      <c r="C44" s="10"/>
      <c r="D44" s="31">
        <f>10545+2600</f>
        <v>13145</v>
      </c>
      <c r="E44" s="10"/>
      <c r="G44" s="10"/>
      <c r="H44" s="25"/>
    </row>
    <row r="45" spans="1:10" ht="36.75" hidden="1" customHeight="1" outlineLevel="1" x14ac:dyDescent="0.25">
      <c r="A45" s="36" t="s">
        <v>70</v>
      </c>
      <c r="B45" s="37" t="s">
        <v>71</v>
      </c>
      <c r="C45" s="10"/>
      <c r="D45" s="31"/>
      <c r="E45" s="10"/>
      <c r="G45" s="10"/>
      <c r="H45" s="25"/>
    </row>
    <row r="46" spans="1:10" ht="36.75" customHeight="1" outlineLevel="1" x14ac:dyDescent="0.25">
      <c r="A46" s="36" t="s">
        <v>93</v>
      </c>
      <c r="B46" s="37" t="s">
        <v>94</v>
      </c>
      <c r="C46" s="10"/>
      <c r="D46" s="31">
        <v>1300</v>
      </c>
      <c r="E46" s="10"/>
      <c r="G46" s="10"/>
      <c r="H46" s="25"/>
    </row>
    <row r="47" spans="1:10" ht="36.75" customHeight="1" outlineLevel="1" x14ac:dyDescent="0.25">
      <c r="A47" s="36" t="s">
        <v>68</v>
      </c>
      <c r="B47" s="37" t="s">
        <v>69</v>
      </c>
      <c r="C47" s="10"/>
      <c r="D47" s="31">
        <v>5574.51</v>
      </c>
      <c r="E47" s="10"/>
      <c r="G47" s="10"/>
      <c r="H47" s="25"/>
    </row>
    <row r="48" spans="1:10" ht="36.75" hidden="1" customHeight="1" outlineLevel="1" x14ac:dyDescent="0.25">
      <c r="A48" s="36" t="s">
        <v>66</v>
      </c>
      <c r="B48" s="37" t="s">
        <v>67</v>
      </c>
      <c r="C48" s="10"/>
      <c r="D48" s="31"/>
      <c r="E48" s="10"/>
      <c r="G48" s="10"/>
      <c r="H48" s="25"/>
    </row>
    <row r="49" spans="1:8" ht="36.75" customHeight="1" outlineLevel="1" x14ac:dyDescent="0.25">
      <c r="A49" s="36" t="s">
        <v>73</v>
      </c>
      <c r="B49" s="37" t="s">
        <v>74</v>
      </c>
      <c r="C49" s="10"/>
      <c r="D49" s="31">
        <f>134280+339</f>
        <v>134619</v>
      </c>
      <c r="E49" s="10"/>
      <c r="G49" s="10"/>
      <c r="H49" s="25"/>
    </row>
    <row r="50" spans="1:8" ht="27" customHeight="1" outlineLevel="1" x14ac:dyDescent="0.25">
      <c r="A50" s="36" t="s">
        <v>90</v>
      </c>
      <c r="B50" s="37" t="s">
        <v>89</v>
      </c>
      <c r="C50" s="10"/>
      <c r="D50" s="31">
        <v>3434.52</v>
      </c>
      <c r="E50" s="10"/>
      <c r="G50" s="10"/>
      <c r="H50" s="25"/>
    </row>
    <row r="51" spans="1:8" x14ac:dyDescent="0.25">
      <c r="A51" s="11" t="s">
        <v>14</v>
      </c>
      <c r="B51" s="12"/>
      <c r="C51" s="13">
        <v>412557.83800000005</v>
      </c>
      <c r="D51" s="13">
        <f>SUM(D52:D53)</f>
        <v>324570</v>
      </c>
      <c r="E51" s="13">
        <f>C51-D51</f>
        <v>87987.838000000047</v>
      </c>
      <c r="G51" s="13"/>
      <c r="H51" s="27"/>
    </row>
    <row r="52" spans="1:8" outlineLevel="1" x14ac:dyDescent="0.25">
      <c r="A52" s="14" t="s">
        <v>31</v>
      </c>
      <c r="B52" s="15"/>
      <c r="C52" s="10" t="s">
        <v>8</v>
      </c>
      <c r="D52" s="10">
        <v>324570</v>
      </c>
      <c r="E52" s="10"/>
      <c r="G52" s="10">
        <v>324570</v>
      </c>
      <c r="H52" s="28">
        <v>98259</v>
      </c>
    </row>
    <row r="53" spans="1:8" outlineLevel="1" x14ac:dyDescent="0.25">
      <c r="A53" s="14"/>
      <c r="B53" s="15"/>
      <c r="C53" s="10"/>
      <c r="D53" s="10">
        <v>0</v>
      </c>
      <c r="E53" s="10"/>
      <c r="G53" s="10"/>
      <c r="H53" s="25"/>
    </row>
    <row r="54" spans="1:8" x14ac:dyDescent="0.25">
      <c r="A54" s="11" t="s">
        <v>24</v>
      </c>
      <c r="B54" s="12"/>
      <c r="C54" s="13">
        <v>81548.040000000008</v>
      </c>
      <c r="D54" s="13">
        <f>SUM(D55:D55)</f>
        <v>0</v>
      </c>
      <c r="E54" s="13">
        <f>C54-D54</f>
        <v>81548.040000000008</v>
      </c>
      <c r="G54" s="13"/>
      <c r="H54" s="27"/>
    </row>
    <row r="55" spans="1:8" outlineLevel="1" x14ac:dyDescent="0.25">
      <c r="A55" s="14" t="s">
        <v>31</v>
      </c>
      <c r="B55" s="15"/>
      <c r="C55" s="10" t="s">
        <v>8</v>
      </c>
      <c r="D55" s="10"/>
      <c r="E55" s="10"/>
      <c r="G55" s="24">
        <v>56972.28</v>
      </c>
      <c r="H55" s="28">
        <v>0</v>
      </c>
    </row>
    <row r="56" spans="1:8" x14ac:dyDescent="0.25">
      <c r="A56" s="11" t="s">
        <v>25</v>
      </c>
      <c r="B56" s="12"/>
      <c r="C56" s="13">
        <v>402511.47800000006</v>
      </c>
      <c r="D56" s="13">
        <f>SUM(D57:D57)</f>
        <v>367409</v>
      </c>
      <c r="E56" s="13">
        <f>C56-D56</f>
        <v>35102.478000000061</v>
      </c>
      <c r="G56" s="13"/>
      <c r="H56" s="27"/>
    </row>
    <row r="57" spans="1:8" outlineLevel="1" x14ac:dyDescent="0.25">
      <c r="A57" s="14" t="s">
        <v>31</v>
      </c>
      <c r="B57" s="15"/>
      <c r="C57" s="10" t="s">
        <v>8</v>
      </c>
      <c r="D57" s="10">
        <v>367409</v>
      </c>
      <c r="E57" s="10"/>
      <c r="G57" s="1">
        <v>367409</v>
      </c>
      <c r="H57" s="26">
        <v>93781</v>
      </c>
    </row>
    <row r="58" spans="1:8" x14ac:dyDescent="0.25">
      <c r="A58" s="11" t="s">
        <v>16</v>
      </c>
      <c r="B58" s="12"/>
      <c r="C58" s="13">
        <v>405766.32</v>
      </c>
      <c r="D58" s="13">
        <f>SUM(D59:D59)</f>
        <v>331977</v>
      </c>
      <c r="E58" s="13">
        <f>C58-D58</f>
        <v>73789.320000000007</v>
      </c>
      <c r="G58" s="13"/>
      <c r="H58" s="27"/>
    </row>
    <row r="59" spans="1:8" outlineLevel="1" x14ac:dyDescent="0.25">
      <c r="A59" s="14" t="s">
        <v>31</v>
      </c>
      <c r="B59" s="15"/>
      <c r="C59" s="10" t="s">
        <v>8</v>
      </c>
      <c r="D59" s="10">
        <v>331977</v>
      </c>
      <c r="E59" s="10"/>
      <c r="G59" s="10">
        <v>331977</v>
      </c>
      <c r="H59" s="28">
        <v>59679</v>
      </c>
    </row>
    <row r="60" spans="1:8" x14ac:dyDescent="0.25">
      <c r="A60" s="11" t="s">
        <v>26</v>
      </c>
      <c r="B60" s="12"/>
      <c r="C60" s="13">
        <v>150444.24100000001</v>
      </c>
      <c r="D60" s="13">
        <f>SUM(D61:D61)</f>
        <v>96131</v>
      </c>
      <c r="E60" s="13">
        <f>C60-D60</f>
        <v>54313.241000000009</v>
      </c>
      <c r="G60" s="13"/>
      <c r="H60" s="27"/>
    </row>
    <row r="61" spans="1:8" outlineLevel="1" x14ac:dyDescent="0.25">
      <c r="A61" s="14" t="s">
        <v>31</v>
      </c>
      <c r="B61" s="15"/>
      <c r="C61" s="10" t="s">
        <v>8</v>
      </c>
      <c r="D61" s="10">
        <v>96131</v>
      </c>
      <c r="E61" s="10"/>
      <c r="G61" s="10">
        <v>96131</v>
      </c>
      <c r="H61" s="25"/>
    </row>
    <row r="62" spans="1:8" x14ac:dyDescent="0.25">
      <c r="A62" s="11" t="s">
        <v>27</v>
      </c>
      <c r="B62" s="12"/>
      <c r="C62" s="13">
        <v>10627.593000000001</v>
      </c>
      <c r="D62" s="13">
        <f>SUM(D63:D63)</f>
        <v>8468</v>
      </c>
      <c r="E62" s="13">
        <f>C62-D62</f>
        <v>2159.5930000000008</v>
      </c>
      <c r="G62" s="13"/>
      <c r="H62" s="27"/>
    </row>
    <row r="63" spans="1:8" outlineLevel="1" x14ac:dyDescent="0.25">
      <c r="A63" s="14" t="s">
        <v>31</v>
      </c>
      <c r="B63" s="15"/>
      <c r="C63" s="10" t="s">
        <v>8</v>
      </c>
      <c r="D63" s="10">
        <v>8468</v>
      </c>
      <c r="E63" s="10"/>
      <c r="G63" s="10">
        <v>8468</v>
      </c>
      <c r="H63" s="25">
        <v>1023</v>
      </c>
    </row>
    <row r="64" spans="1:8" x14ac:dyDescent="0.25">
      <c r="A64" s="11" t="s">
        <v>28</v>
      </c>
      <c r="B64" s="12"/>
      <c r="C64" s="13">
        <v>12523.87</v>
      </c>
      <c r="D64" s="13">
        <f>SUM(D65:D65)</f>
        <v>9962</v>
      </c>
      <c r="E64" s="13">
        <f>C64-D64</f>
        <v>2561.8700000000008</v>
      </c>
      <c r="G64" s="13"/>
      <c r="H64" s="27"/>
    </row>
    <row r="65" spans="1:8" outlineLevel="1" x14ac:dyDescent="0.25">
      <c r="A65" s="14" t="s">
        <v>31</v>
      </c>
      <c r="B65" s="15"/>
      <c r="C65" s="10" t="s">
        <v>8</v>
      </c>
      <c r="D65" s="10">
        <v>9962</v>
      </c>
      <c r="E65" s="10"/>
      <c r="G65" s="10">
        <v>9962</v>
      </c>
      <c r="H65" s="25">
        <v>2557</v>
      </c>
    </row>
    <row r="66" spans="1:8" x14ac:dyDescent="0.25">
      <c r="A66" s="11" t="s">
        <v>29</v>
      </c>
      <c r="B66" s="12"/>
      <c r="C66" s="13">
        <v>16274.215</v>
      </c>
      <c r="D66" s="13">
        <f>SUM(D67:D67)</f>
        <v>14943</v>
      </c>
      <c r="E66" s="13">
        <f>C66-D66</f>
        <v>1331.2150000000001</v>
      </c>
      <c r="G66" s="13"/>
      <c r="H66" s="27"/>
    </row>
    <row r="67" spans="1:8" outlineLevel="1" x14ac:dyDescent="0.25">
      <c r="A67" s="14" t="s">
        <v>31</v>
      </c>
      <c r="B67" s="15"/>
      <c r="C67" s="10" t="s">
        <v>8</v>
      </c>
      <c r="D67" s="10">
        <v>14943</v>
      </c>
      <c r="E67" s="10"/>
      <c r="G67" s="10">
        <v>14943</v>
      </c>
      <c r="H67" s="25">
        <v>3410</v>
      </c>
    </row>
    <row r="68" spans="1:8" x14ac:dyDescent="0.25">
      <c r="A68" s="53" t="s">
        <v>30</v>
      </c>
      <c r="B68" s="54"/>
      <c r="C68" s="13">
        <v>16553.951000000001</v>
      </c>
      <c r="D68" s="13">
        <f>SUM(D69:D69)</f>
        <v>17184</v>
      </c>
      <c r="E68" s="13">
        <f>C68-D68</f>
        <v>-630.04899999999907</v>
      </c>
      <c r="G68" s="13"/>
      <c r="H68" s="27"/>
    </row>
    <row r="69" spans="1:8" outlineLevel="1" x14ac:dyDescent="0.25">
      <c r="A69" s="14" t="s">
        <v>31</v>
      </c>
      <c r="B69" s="15"/>
      <c r="C69" s="10" t="s">
        <v>8</v>
      </c>
      <c r="D69" s="10">
        <v>17184</v>
      </c>
      <c r="E69" s="10"/>
      <c r="G69" s="10">
        <v>17184</v>
      </c>
      <c r="H69" s="25">
        <v>2557</v>
      </c>
    </row>
    <row r="70" spans="1:8" x14ac:dyDescent="0.25">
      <c r="A70" s="47" t="s">
        <v>32</v>
      </c>
      <c r="B70" s="48"/>
      <c r="C70" s="13">
        <v>23151.46</v>
      </c>
      <c r="D70" s="13">
        <f>SUM(D71:D71)</f>
        <v>0</v>
      </c>
      <c r="E70" s="13">
        <f>C70-D70</f>
        <v>23151.46</v>
      </c>
      <c r="G70" s="13"/>
      <c r="H70" s="27"/>
    </row>
    <row r="71" spans="1:8" outlineLevel="1" x14ac:dyDescent="0.25">
      <c r="A71" s="14"/>
      <c r="B71" s="15"/>
      <c r="C71" s="10" t="s">
        <v>8</v>
      </c>
      <c r="D71" s="10"/>
      <c r="E71" s="10"/>
      <c r="G71" s="10"/>
      <c r="H71" s="25"/>
    </row>
    <row r="72" spans="1:8" x14ac:dyDescent="0.25">
      <c r="A72" s="47" t="s">
        <v>33</v>
      </c>
      <c r="B72" s="48"/>
      <c r="C72" s="13">
        <v>325282.16599999997</v>
      </c>
      <c r="D72" s="13">
        <f>SUM(D73:D73)</f>
        <v>228125</v>
      </c>
      <c r="E72" s="13">
        <f>C72-D72</f>
        <v>97157.165999999968</v>
      </c>
      <c r="G72" s="13"/>
      <c r="H72" s="27"/>
    </row>
    <row r="73" spans="1:8" outlineLevel="1" x14ac:dyDescent="0.25">
      <c r="A73" s="14" t="s">
        <v>31</v>
      </c>
      <c r="B73" s="15"/>
      <c r="C73" s="10" t="s">
        <v>8</v>
      </c>
      <c r="D73" s="10">
        <v>228125</v>
      </c>
      <c r="E73" s="10"/>
      <c r="G73" s="10">
        <v>228125</v>
      </c>
      <c r="H73" s="25">
        <v>97704</v>
      </c>
    </row>
    <row r="74" spans="1:8" x14ac:dyDescent="0.25">
      <c r="A74" s="47" t="s">
        <v>34</v>
      </c>
      <c r="B74" s="48"/>
      <c r="C74" s="13">
        <v>19712.839</v>
      </c>
      <c r="D74" s="13">
        <f>SUM(D75:D75)</f>
        <v>7493</v>
      </c>
      <c r="E74" s="13">
        <f>C74-D74</f>
        <v>12219.839</v>
      </c>
      <c r="G74" s="13"/>
      <c r="H74" s="27"/>
    </row>
    <row r="75" spans="1:8" outlineLevel="1" x14ac:dyDescent="0.25">
      <c r="A75" s="14" t="s">
        <v>31</v>
      </c>
      <c r="B75" s="15"/>
      <c r="C75" s="10" t="s">
        <v>8</v>
      </c>
      <c r="D75" s="10">
        <v>7493</v>
      </c>
      <c r="E75" s="10"/>
      <c r="G75" s="10">
        <v>7493</v>
      </c>
      <c r="H75" s="25">
        <v>5456</v>
      </c>
    </row>
    <row r="76" spans="1:8" x14ac:dyDescent="0.25">
      <c r="A76" s="47" t="s">
        <v>35</v>
      </c>
      <c r="B76" s="48"/>
      <c r="C76" s="13">
        <v>725065.97900000005</v>
      </c>
      <c r="D76" s="13">
        <f>SUM(D77:D77)</f>
        <v>720000</v>
      </c>
      <c r="E76" s="13">
        <f>C76-D76</f>
        <v>5065.9790000000503</v>
      </c>
      <c r="G76" s="13"/>
      <c r="H76" s="27"/>
    </row>
    <row r="77" spans="1:8" outlineLevel="1" x14ac:dyDescent="0.25">
      <c r="A77" s="14" t="s">
        <v>21</v>
      </c>
      <c r="B77" s="15" t="s">
        <v>15</v>
      </c>
      <c r="C77" s="10" t="s">
        <v>8</v>
      </c>
      <c r="D77" s="31">
        <v>720000</v>
      </c>
      <c r="E77" s="10"/>
      <c r="G77" s="29"/>
      <c r="H77" s="29"/>
    </row>
    <row r="78" spans="1:8" x14ac:dyDescent="0.25">
      <c r="A78" s="47" t="s">
        <v>36</v>
      </c>
      <c r="B78" s="48"/>
      <c r="C78" s="13">
        <v>56761.934000000001</v>
      </c>
      <c r="D78" s="13">
        <f>SUM(D79:D79)</f>
        <v>53427</v>
      </c>
      <c r="E78" s="13">
        <f>C78-D78</f>
        <v>3334.9340000000011</v>
      </c>
      <c r="G78" s="13"/>
      <c r="H78" s="13"/>
    </row>
    <row r="79" spans="1:8" outlineLevel="1" x14ac:dyDescent="0.25">
      <c r="A79" s="14" t="s">
        <v>31</v>
      </c>
      <c r="B79" s="15"/>
      <c r="C79" s="10" t="s">
        <v>8</v>
      </c>
      <c r="D79" s="10">
        <f>58775-5348</f>
        <v>53427</v>
      </c>
      <c r="E79" s="10"/>
      <c r="G79" s="29">
        <v>58775</v>
      </c>
      <c r="H79" s="29"/>
    </row>
    <row r="80" spans="1:8" x14ac:dyDescent="0.25">
      <c r="A80" s="11" t="s">
        <v>37</v>
      </c>
      <c r="B80" s="12"/>
      <c r="C80" s="13">
        <v>289335.16800000001</v>
      </c>
      <c r="D80" s="13">
        <f>SUM(D81:D81)</f>
        <v>300099</v>
      </c>
      <c r="E80" s="13">
        <f>C80-D80</f>
        <v>-10763.831999999995</v>
      </c>
      <c r="G80" s="13"/>
      <c r="H80" s="13"/>
    </row>
    <row r="81" spans="1:12" outlineLevel="1" x14ac:dyDescent="0.25">
      <c r="A81" s="14" t="s">
        <v>31</v>
      </c>
      <c r="B81" s="15"/>
      <c r="C81" s="10" t="s">
        <v>8</v>
      </c>
      <c r="D81" s="10">
        <v>300099</v>
      </c>
      <c r="E81" s="10"/>
      <c r="G81" s="29">
        <v>300099</v>
      </c>
      <c r="H81" s="29"/>
    </row>
    <row r="82" spans="1:12" x14ac:dyDescent="0.25">
      <c r="A82" s="11" t="s">
        <v>38</v>
      </c>
      <c r="B82" s="12"/>
      <c r="C82" s="13">
        <v>21097.356</v>
      </c>
      <c r="D82" s="13">
        <f>SUM(D83:D83)</f>
        <v>0</v>
      </c>
      <c r="E82" s="13">
        <f>C82-D82</f>
        <v>21097.356</v>
      </c>
      <c r="G82" s="13"/>
      <c r="H82" s="13"/>
    </row>
    <row r="83" spans="1:12" outlineLevel="1" x14ac:dyDescent="0.25">
      <c r="A83" s="14"/>
      <c r="B83" s="15"/>
      <c r="C83" s="10" t="s">
        <v>8</v>
      </c>
      <c r="D83" s="10"/>
      <c r="E83" s="10"/>
      <c r="G83" s="29"/>
      <c r="H83" s="29"/>
    </row>
    <row r="84" spans="1:12" x14ac:dyDescent="0.25">
      <c r="A84" s="11" t="s">
        <v>39</v>
      </c>
      <c r="B84" s="12"/>
      <c r="C84" s="13">
        <v>4247.16</v>
      </c>
      <c r="D84" s="13">
        <f>SUM(D85:D85)</f>
        <v>0</v>
      </c>
      <c r="E84" s="13">
        <f>C84-D84</f>
        <v>4247.16</v>
      </c>
      <c r="G84" s="13"/>
      <c r="H84" s="13"/>
    </row>
    <row r="85" spans="1:12" outlineLevel="1" x14ac:dyDescent="0.25">
      <c r="A85" s="14" t="s">
        <v>31</v>
      </c>
      <c r="B85" s="15"/>
      <c r="C85" s="10" t="s">
        <v>8</v>
      </c>
      <c r="D85" s="10"/>
      <c r="E85" s="10"/>
      <c r="G85" s="29">
        <v>4262</v>
      </c>
      <c r="H85" s="29"/>
    </row>
    <row r="86" spans="1:12" x14ac:dyDescent="0.25">
      <c r="A86" s="16" t="s">
        <v>18</v>
      </c>
      <c r="B86" s="17"/>
      <c r="C86" s="18">
        <f>C32+C51+C54+C56+C58+C60+C62+C64+C66+C68+C70+C72+C74+C76+C78+C80+C82+C84</f>
        <v>3744002.5910000005</v>
      </c>
      <c r="D86" s="18">
        <f>D32+D51+D54+D56+D58+D60+D62+D64+D66+D68+D70+D72+D74+D76+D78+D80+D82+D84-D38</f>
        <v>3057961.11</v>
      </c>
      <c r="E86" s="18">
        <f>E32+E51+E54+E56+E58+E60+E62+E64+E66+E68+E70+E72+E74+E76+E78+E80+E82+E84</f>
        <v>516202.48100000032</v>
      </c>
      <c r="G86" s="13"/>
      <c r="H86" s="13"/>
      <c r="L86" s="23"/>
    </row>
    <row r="87" spans="1:12" x14ac:dyDescent="0.25">
      <c r="A87" s="5" t="s">
        <v>17</v>
      </c>
      <c r="B87" s="6"/>
      <c r="C87" s="7" t="s">
        <v>8</v>
      </c>
      <c r="D87" s="7">
        <f>SUM(D88:D89)</f>
        <v>107730</v>
      </c>
      <c r="E87" s="7"/>
      <c r="G87" s="10"/>
      <c r="H87" s="10"/>
    </row>
    <row r="88" spans="1:12" outlineLevel="1" x14ac:dyDescent="0.25">
      <c r="A88" s="14"/>
      <c r="B88" s="15" t="s">
        <v>46</v>
      </c>
      <c r="C88" s="10"/>
      <c r="D88" s="10">
        <v>0</v>
      </c>
      <c r="E88" s="10"/>
      <c r="G88" s="18">
        <f>SUM(G26:G87)</f>
        <v>1966582.28</v>
      </c>
      <c r="H88" s="18">
        <f>SUM(H26:H87)</f>
        <v>424105</v>
      </c>
      <c r="L88" s="23"/>
    </row>
    <row r="89" spans="1:12" outlineLevel="1" x14ac:dyDescent="0.25">
      <c r="A89" s="36" t="s">
        <v>57</v>
      </c>
      <c r="B89" s="37" t="s">
        <v>58</v>
      </c>
      <c r="C89" s="10"/>
      <c r="D89" s="31">
        <v>107730</v>
      </c>
      <c r="E89" s="10"/>
      <c r="G89" s="18"/>
      <c r="H89" s="18"/>
    </row>
    <row r="90" spans="1:12" x14ac:dyDescent="0.25">
      <c r="A90" s="19" t="s">
        <v>19</v>
      </c>
      <c r="B90" s="20"/>
      <c r="C90" s="21" t="s">
        <v>8</v>
      </c>
      <c r="D90" s="21">
        <f>D86+D26+D87</f>
        <v>7130901.46</v>
      </c>
      <c r="E90" s="21"/>
      <c r="G90" s="7"/>
      <c r="H90" s="7"/>
    </row>
    <row r="91" spans="1:12" x14ac:dyDescent="0.25">
      <c r="A91" s="19" t="s">
        <v>45</v>
      </c>
      <c r="B91" s="20"/>
      <c r="C91" s="21"/>
      <c r="D91" s="21">
        <f>D33+D52+D55+D57+D59+D61+D63+D65+D67+D69+D71+D73+D75+D79+D81+D83+D85</f>
        <v>1900000</v>
      </c>
      <c r="E91" s="21"/>
      <c r="G91" s="10"/>
      <c r="H91" s="10"/>
    </row>
    <row r="92" spans="1:12" hidden="1" x14ac:dyDescent="0.25">
      <c r="D92" s="22">
        <f>428367+1971753</f>
        <v>2400120</v>
      </c>
      <c r="G92" s="21">
        <f>G88+D99</f>
        <v>1966582.28</v>
      </c>
      <c r="H92" s="21">
        <f>H88+D100</f>
        <v>424105</v>
      </c>
    </row>
    <row r="93" spans="1:12" hidden="1" x14ac:dyDescent="0.25">
      <c r="D93" s="22">
        <f>2004812+466521-48066-29840</f>
        <v>2393427</v>
      </c>
      <c r="G93" s="21"/>
      <c r="H93" s="21"/>
    </row>
    <row r="94" spans="1:12" hidden="1" x14ac:dyDescent="0.25">
      <c r="D94" s="23">
        <f>D91-D92</f>
        <v>-500120</v>
      </c>
    </row>
    <row r="95" spans="1:12" x14ac:dyDescent="0.25">
      <c r="C95" s="3"/>
      <c r="D95" s="23"/>
    </row>
    <row r="96" spans="1:12" x14ac:dyDescent="0.25">
      <c r="C96" s="3"/>
      <c r="D96" s="23"/>
    </row>
  </sheetData>
  <mergeCells count="10">
    <mergeCell ref="A74:B74"/>
    <mergeCell ref="A76:B76"/>
    <mergeCell ref="A78:B78"/>
    <mergeCell ref="A1:D1"/>
    <mergeCell ref="A2:D2"/>
    <mergeCell ref="A31:E31"/>
    <mergeCell ref="A70:B70"/>
    <mergeCell ref="A68:B68"/>
    <mergeCell ref="A72:B72"/>
    <mergeCell ref="A20:E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Васильев</dc:creator>
  <cp:lastModifiedBy>Asus</cp:lastModifiedBy>
  <dcterms:created xsi:type="dcterms:W3CDTF">2023-02-25T19:55:19Z</dcterms:created>
  <dcterms:modified xsi:type="dcterms:W3CDTF">2024-08-07T11:30:11Z</dcterms:modified>
</cp:coreProperties>
</file>